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安" sheetId="1" r:id="rId1"/>
    <sheet name="内地高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<sst xmlns="http://schemas.openxmlformats.org/spreadsheetml/2006/main" count="110" uniqueCount="53">
  <si>
    <t>艰苦边远地区津贴</t>
  </si>
  <si>
    <t>保留地区补贴</t>
  </si>
  <si>
    <t>养老保险个人部分</t>
  </si>
  <si>
    <t>职业年金单位部分</t>
  </si>
  <si>
    <t>职业年金个人部分</t>
  </si>
  <si>
    <t>医疗保险单位部分</t>
  </si>
  <si>
    <t>医疗保险个人部分</t>
  </si>
  <si>
    <t>失业保险单位部分</t>
  </si>
  <si>
    <t>失业保险个人部分</t>
  </si>
  <si>
    <t>工伤保险单位部分</t>
  </si>
  <si>
    <t>住房公积金个人部分</t>
  </si>
  <si>
    <t>新参加工作人员工资情况表</t>
  </si>
  <si>
    <t>养老保险单位部分</t>
  </si>
  <si>
    <t>生育保险单位部分</t>
  </si>
  <si>
    <t>住房公积金单位部分</t>
  </si>
  <si>
    <t>事业人员（不含教育）</t>
  </si>
  <si>
    <t>岗位工资</t>
  </si>
  <si>
    <t>薪级工资</t>
  </si>
  <si>
    <t>绩效工资</t>
  </si>
  <si>
    <t>本科学历（专业技术岗十二级）</t>
  </si>
  <si>
    <t>维稳补助费</t>
  </si>
  <si>
    <t>合计(元/月)</t>
  </si>
  <si>
    <t>合计(元/月)</t>
  </si>
  <si>
    <t>个人应发金额(元/月)</t>
  </si>
  <si>
    <t>财政应付金额(元/月)</t>
  </si>
  <si>
    <t>财政实际支付金额(元/月)</t>
  </si>
  <si>
    <t>个人实发金额(元/月)</t>
  </si>
  <si>
    <t>高温费(元/年)</t>
  </si>
  <si>
    <t>冬碳费元/年)</t>
  </si>
  <si>
    <t>精神文明奖元/年)</t>
  </si>
  <si>
    <t>综合治理奖元/年)</t>
  </si>
  <si>
    <t>民族团结奖元/年)</t>
  </si>
  <si>
    <t>绩效考核奖元/年)</t>
  </si>
  <si>
    <t>硕士学位研究生（管理岗九级）</t>
  </si>
  <si>
    <t>硕士学位研究生（专业技术岗十二级）</t>
  </si>
  <si>
    <r>
      <t>双学士学位大学本科毕业生
学制六年以上的大学本科毕业生
未获得硕士学位的研究生
研究生班毕业</t>
    </r>
    <r>
      <rPr>
        <sz val="12"/>
        <rFont val="宋体"/>
        <family val="0"/>
      </rPr>
      <t>（管理岗九级）</t>
    </r>
  </si>
  <si>
    <r>
      <t>双学士学位大学本科毕业生
学制六年以上的大学本科毕业生
未获得硕士学位的研究生
研究生班毕业</t>
    </r>
    <r>
      <rPr>
        <sz val="12"/>
        <rFont val="宋体"/>
        <family val="0"/>
      </rPr>
      <t>（专业技术岗十二级）</t>
    </r>
  </si>
  <si>
    <t>本科学历（管理岗九级）</t>
  </si>
  <si>
    <t>精神文明奖（元/年)</t>
  </si>
  <si>
    <t>综合治理奖（元/年)</t>
  </si>
  <si>
    <t>民族团结奖（元/年)</t>
  </si>
  <si>
    <t>绩效考核奖（元/年)</t>
  </si>
  <si>
    <t>财政全年应付（元/年)</t>
  </si>
  <si>
    <t>事业人员岗位等级</t>
  </si>
  <si>
    <t>高定工资</t>
  </si>
  <si>
    <t>新参加工作人员</t>
  </si>
  <si>
    <t>不同工龄人员</t>
  </si>
  <si>
    <t>参加工作五年人员</t>
  </si>
  <si>
    <t>参加工作十年人员</t>
  </si>
  <si>
    <t>参加工作十五年人员</t>
  </si>
  <si>
    <t>参加工作二十年人员</t>
  </si>
  <si>
    <t>大专学历（管理岗十级）</t>
  </si>
  <si>
    <t>新疆吐鲁番市托克逊县公安事业工作人员工资测算表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</si>
</sst>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4">
      <selection activeCell="A2" sqref="A2"/>
    </sheetView>
  </sheetViews>
  <sheetFormatPr defaultColWidth="9.00390625" defaultRowHeight="14.25"/>
  <cols>
    <col min="1" max="1" width="7.625" style="0" customWidth="1"/>
    <col min="2" max="2" width="10.625" style="0" customWidth="1"/>
    <col min="3" max="9" width="7.00390625" style="0" customWidth="1"/>
    <col min="10" max="10" width="7.125" style="0" customWidth="1"/>
    <col min="11" max="18" width="8.125" style="0" customWidth="1"/>
    <col min="19" max="19" width="8.75390625" style="0" customWidth="1"/>
    <col min="20" max="22" width="8.125" style="0" customWidth="1"/>
    <col min="25" max="27" width="7.50390625" style="0" customWidth="1"/>
    <col min="28" max="28" width="7.75390625" style="0" customWidth="1"/>
    <col min="29" max="29" width="7.50390625" style="0" customWidth="1"/>
    <col min="30" max="30" width="7.625" style="0" customWidth="1"/>
  </cols>
  <sheetData>
    <row r="1" spans="1:30" ht="55.5" customHeight="1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1" ht="69.75" customHeight="1">
      <c r="A2" s="3" t="s">
        <v>46</v>
      </c>
      <c r="B2" s="3" t="s">
        <v>43</v>
      </c>
      <c r="C2" s="3" t="s">
        <v>16</v>
      </c>
      <c r="D2" s="3" t="s">
        <v>17</v>
      </c>
      <c r="E2" s="3" t="s">
        <v>44</v>
      </c>
      <c r="F2" s="3" t="s">
        <v>0</v>
      </c>
      <c r="G2" s="3" t="s">
        <v>1</v>
      </c>
      <c r="H2" s="3" t="s">
        <v>18</v>
      </c>
      <c r="I2" s="3" t="s">
        <v>20</v>
      </c>
      <c r="J2" s="3" t="s">
        <v>21</v>
      </c>
      <c r="K2" s="3" t="s">
        <v>12</v>
      </c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7</v>
      </c>
      <c r="R2" s="3" t="s">
        <v>8</v>
      </c>
      <c r="S2" s="3" t="s">
        <v>13</v>
      </c>
      <c r="T2" s="3" t="s">
        <v>9</v>
      </c>
      <c r="U2" s="3" t="s">
        <v>14</v>
      </c>
      <c r="V2" s="3" t="s">
        <v>10</v>
      </c>
      <c r="W2" s="3" t="s">
        <v>24</v>
      </c>
      <c r="X2" s="3" t="s">
        <v>23</v>
      </c>
      <c r="Y2" s="3" t="s">
        <v>27</v>
      </c>
      <c r="Z2" s="3" t="s">
        <v>28</v>
      </c>
      <c r="AA2" s="3" t="s">
        <v>38</v>
      </c>
      <c r="AB2" s="3" t="s">
        <v>39</v>
      </c>
      <c r="AC2" s="3" t="s">
        <v>40</v>
      </c>
      <c r="AD2" s="3" t="s">
        <v>41</v>
      </c>
      <c r="AE2" s="7" t="s">
        <v>42</v>
      </c>
    </row>
    <row r="3" spans="1:31" ht="49.5" customHeight="1">
      <c r="A3" s="10" t="s">
        <v>45</v>
      </c>
      <c r="B3" s="3" t="s">
        <v>37</v>
      </c>
      <c r="C3" s="1">
        <v>1490</v>
      </c>
      <c r="D3" s="1">
        <v>369</v>
      </c>
      <c r="E3" s="1">
        <v>0</v>
      </c>
      <c r="F3" s="1">
        <v>755</v>
      </c>
      <c r="G3" s="1">
        <v>310</v>
      </c>
      <c r="H3" s="1">
        <v>1425</v>
      </c>
      <c r="I3" s="1">
        <v>1050</v>
      </c>
      <c r="J3" s="1">
        <f aca="true" t="shared" si="0" ref="J3:J12">SUM(C3:I3)</f>
        <v>5399</v>
      </c>
      <c r="K3" s="2">
        <f>4349*0.2</f>
        <v>869.8000000000001</v>
      </c>
      <c r="L3" s="2">
        <f>4349*0.08</f>
        <v>347.92</v>
      </c>
      <c r="M3" s="2">
        <f>4349*0.08</f>
        <v>347.92</v>
      </c>
      <c r="N3" s="2">
        <f>4349*0.04</f>
        <v>173.96</v>
      </c>
      <c r="O3" s="2">
        <f>4349*0.06+8</f>
        <v>268.94</v>
      </c>
      <c r="P3" s="2">
        <f>4349*0.02+12</f>
        <v>98.98</v>
      </c>
      <c r="Q3" s="2">
        <f>4349*0.005</f>
        <v>21.745</v>
      </c>
      <c r="R3" s="2">
        <f>4349*0.005</f>
        <v>21.745</v>
      </c>
      <c r="S3" s="2">
        <f>4349*0.007</f>
        <v>30.443</v>
      </c>
      <c r="T3" s="2">
        <f>4349*0.005</f>
        <v>21.745</v>
      </c>
      <c r="U3" s="2">
        <f>4349*0.12</f>
        <v>521.88</v>
      </c>
      <c r="V3" s="2">
        <f>4349*0.12</f>
        <v>521.88</v>
      </c>
      <c r="W3" s="2">
        <f aca="true" t="shared" si="1" ref="W3:W12">J3+K3+M3+O3+Q3+S3+T3+U3</f>
        <v>7481.473</v>
      </c>
      <c r="X3" s="2">
        <f aca="true" t="shared" si="2" ref="X3:X12">J3-L3-N3-P3-R3-V3</f>
        <v>4234.515</v>
      </c>
      <c r="Y3" s="1"/>
      <c r="Z3" s="1"/>
      <c r="AA3" s="1">
        <v>1500</v>
      </c>
      <c r="AB3" s="1">
        <v>1500</v>
      </c>
      <c r="AC3" s="1">
        <v>1500</v>
      </c>
      <c r="AD3" s="1"/>
      <c r="AE3" s="2">
        <f aca="true" t="shared" si="3" ref="AE3:AE12">W3*12+Y3+Z3+AA3+AB3+AC3+AD3</f>
        <v>94277.676</v>
      </c>
    </row>
    <row r="4" spans="1:31" ht="49.5" customHeight="1">
      <c r="A4" s="11"/>
      <c r="B4" s="3" t="s">
        <v>51</v>
      </c>
      <c r="C4" s="1">
        <v>1390</v>
      </c>
      <c r="D4" s="1">
        <v>311</v>
      </c>
      <c r="E4" s="1">
        <v>0</v>
      </c>
      <c r="F4" s="1">
        <v>755</v>
      </c>
      <c r="G4" s="1">
        <v>275</v>
      </c>
      <c r="H4" s="1">
        <v>1325</v>
      </c>
      <c r="I4" s="1">
        <v>1050</v>
      </c>
      <c r="J4" s="1">
        <f t="shared" si="0"/>
        <v>5106</v>
      </c>
      <c r="K4" s="2">
        <f>4056*0.2</f>
        <v>811.2</v>
      </c>
      <c r="L4" s="2">
        <f>4056*0.08</f>
        <v>324.48</v>
      </c>
      <c r="M4" s="2">
        <f>4056*0.08</f>
        <v>324.48</v>
      </c>
      <c r="N4" s="2">
        <f>4056*0.04</f>
        <v>162.24</v>
      </c>
      <c r="O4" s="2">
        <f>4056*0.06+8</f>
        <v>251.35999999999999</v>
      </c>
      <c r="P4" s="2">
        <f>4056*0.02+12</f>
        <v>93.12</v>
      </c>
      <c r="Q4" s="2">
        <f>4056*0.005</f>
        <v>20.28</v>
      </c>
      <c r="R4" s="2">
        <f>4056*0.005</f>
        <v>20.28</v>
      </c>
      <c r="S4" s="2">
        <f>4056*0.007</f>
        <v>28.392</v>
      </c>
      <c r="T4" s="2">
        <f>4056*0.005</f>
        <v>20.28</v>
      </c>
      <c r="U4" s="2">
        <f>4056*0.12</f>
        <v>486.71999999999997</v>
      </c>
      <c r="V4" s="2">
        <f>4056*0.12</f>
        <v>486.71999999999997</v>
      </c>
      <c r="W4" s="2">
        <f t="shared" si="1"/>
        <v>7048.7119999999995</v>
      </c>
      <c r="X4" s="2">
        <f t="shared" si="2"/>
        <v>4019.160000000001</v>
      </c>
      <c r="Y4" s="1"/>
      <c r="Z4" s="1"/>
      <c r="AA4" s="1">
        <v>1500</v>
      </c>
      <c r="AB4" s="1">
        <v>1500</v>
      </c>
      <c r="AC4" s="1">
        <v>1500</v>
      </c>
      <c r="AD4" s="1"/>
      <c r="AE4" s="2">
        <f t="shared" si="3"/>
        <v>89084.544</v>
      </c>
    </row>
    <row r="5" spans="1:31" ht="49.5" customHeight="1">
      <c r="A5" s="8" t="s">
        <v>47</v>
      </c>
      <c r="B5" s="3" t="s">
        <v>37</v>
      </c>
      <c r="C5" s="1">
        <v>1490</v>
      </c>
      <c r="D5" s="1">
        <v>513</v>
      </c>
      <c r="E5" s="1">
        <v>92</v>
      </c>
      <c r="F5" s="1">
        <v>755</v>
      </c>
      <c r="G5" s="1">
        <v>310</v>
      </c>
      <c r="H5" s="1">
        <v>1425</v>
      </c>
      <c r="I5" s="1">
        <v>1050</v>
      </c>
      <c r="J5" s="1">
        <f t="shared" si="0"/>
        <v>5635</v>
      </c>
      <c r="K5" s="2">
        <f>(J5-I5)*0.2</f>
        <v>917</v>
      </c>
      <c r="L5" s="2">
        <f>(J5-I5)*0.08</f>
        <v>366.8</v>
      </c>
      <c r="M5" s="2">
        <f>(J5-I5)*0.08</f>
        <v>366.8</v>
      </c>
      <c r="N5" s="2">
        <f>(J5-I5)*0.04</f>
        <v>183.4</v>
      </c>
      <c r="O5" s="2">
        <f>(J5-I5)*0.06+8</f>
        <v>283.09999999999997</v>
      </c>
      <c r="P5" s="2">
        <f>(J5-I5)*0.02+12</f>
        <v>103.7</v>
      </c>
      <c r="Q5" s="2">
        <f>(J5-I5)*0.005</f>
        <v>22.925</v>
      </c>
      <c r="R5" s="2">
        <f>(J5-I5)*0.005</f>
        <v>22.925</v>
      </c>
      <c r="S5" s="2">
        <f>(J5-I5)*0.007</f>
        <v>32.095</v>
      </c>
      <c r="T5" s="2">
        <f>(J5-I5)*0.005</f>
        <v>22.925</v>
      </c>
      <c r="U5" s="2">
        <f>(J5-I5)*0.12</f>
        <v>550.1999999999999</v>
      </c>
      <c r="V5" s="2">
        <f>(J5-I5)*0.12</f>
        <v>550.1999999999999</v>
      </c>
      <c r="W5" s="2">
        <f t="shared" si="1"/>
        <v>7830.045000000001</v>
      </c>
      <c r="X5" s="2">
        <f t="shared" si="2"/>
        <v>4407.975</v>
      </c>
      <c r="Y5" s="1">
        <v>2000</v>
      </c>
      <c r="Z5" s="1">
        <v>648</v>
      </c>
      <c r="AA5" s="1">
        <v>1500</v>
      </c>
      <c r="AB5" s="1">
        <v>1500</v>
      </c>
      <c r="AC5" s="1">
        <v>1500</v>
      </c>
      <c r="AD5" s="1">
        <v>10000</v>
      </c>
      <c r="AE5" s="2">
        <f t="shared" si="3"/>
        <v>111108.54000000001</v>
      </c>
    </row>
    <row r="6" spans="1:31" ht="49.5" customHeight="1">
      <c r="A6" s="8"/>
      <c r="B6" s="3" t="s">
        <v>51</v>
      </c>
      <c r="C6" s="1">
        <v>1390</v>
      </c>
      <c r="D6" s="1">
        <v>436</v>
      </c>
      <c r="E6" s="1">
        <v>77</v>
      </c>
      <c r="F6" s="1">
        <v>755</v>
      </c>
      <c r="G6" s="1">
        <v>275</v>
      </c>
      <c r="H6" s="1">
        <v>1325</v>
      </c>
      <c r="I6" s="1">
        <v>1050</v>
      </c>
      <c r="J6" s="1">
        <f t="shared" si="0"/>
        <v>5308</v>
      </c>
      <c r="K6" s="2">
        <f aca="true" t="shared" si="4" ref="K6:K12">(J6-I6)*0.2</f>
        <v>851.6</v>
      </c>
      <c r="L6" s="2">
        <f aca="true" t="shared" si="5" ref="L6:L12">(J6-I6)*0.08</f>
        <v>340.64</v>
      </c>
      <c r="M6" s="2">
        <f aca="true" t="shared" si="6" ref="M6:M12">(J6-I6)*0.08</f>
        <v>340.64</v>
      </c>
      <c r="N6" s="2">
        <f aca="true" t="shared" si="7" ref="N6:N12">(J6-I6)*0.04</f>
        <v>170.32</v>
      </c>
      <c r="O6" s="2">
        <f aca="true" t="shared" si="8" ref="O6:O12">(J6-I6)*0.06+8</f>
        <v>263.48</v>
      </c>
      <c r="P6" s="2">
        <f aca="true" t="shared" si="9" ref="P6:P12">(J6-I6)*0.02+12</f>
        <v>97.16</v>
      </c>
      <c r="Q6" s="2">
        <f aca="true" t="shared" si="10" ref="Q6:Q12">(J6-I6)*0.005</f>
        <v>21.29</v>
      </c>
      <c r="R6" s="2">
        <f aca="true" t="shared" si="11" ref="R6:R12">(J6-I6)*0.005</f>
        <v>21.29</v>
      </c>
      <c r="S6" s="2">
        <f aca="true" t="shared" si="12" ref="S6:S12">(J6-I6)*0.007</f>
        <v>29.806</v>
      </c>
      <c r="T6" s="2">
        <f aca="true" t="shared" si="13" ref="T6:T12">(J6-I6)*0.005</f>
        <v>21.29</v>
      </c>
      <c r="U6" s="2">
        <f aca="true" t="shared" si="14" ref="U6:U12">(J6-I6)*0.12</f>
        <v>510.96</v>
      </c>
      <c r="V6" s="2">
        <f aca="true" t="shared" si="15" ref="V6:V12">(J6-I6)*0.12</f>
        <v>510.96</v>
      </c>
      <c r="W6" s="2">
        <f t="shared" si="1"/>
        <v>7347.066000000001</v>
      </c>
      <c r="X6" s="2">
        <f t="shared" si="2"/>
        <v>4167.63</v>
      </c>
      <c r="Y6" s="1">
        <v>2000</v>
      </c>
      <c r="Z6" s="1">
        <v>648</v>
      </c>
      <c r="AA6" s="1">
        <v>1500</v>
      </c>
      <c r="AB6" s="1">
        <v>1500</v>
      </c>
      <c r="AC6" s="1">
        <v>1500</v>
      </c>
      <c r="AD6" s="1">
        <v>10000</v>
      </c>
      <c r="AE6" s="2">
        <f t="shared" si="3"/>
        <v>105312.79200000002</v>
      </c>
    </row>
    <row r="7" spans="1:31" ht="49.5" customHeight="1">
      <c r="A7" s="8" t="s">
        <v>48</v>
      </c>
      <c r="B7" s="3" t="s">
        <v>37</v>
      </c>
      <c r="C7" s="1">
        <v>1490</v>
      </c>
      <c r="D7" s="1">
        <v>767</v>
      </c>
      <c r="E7" s="1">
        <v>123</v>
      </c>
      <c r="F7" s="1">
        <v>755</v>
      </c>
      <c r="G7" s="1">
        <v>310</v>
      </c>
      <c r="H7" s="1">
        <v>1425</v>
      </c>
      <c r="I7" s="1">
        <v>1050</v>
      </c>
      <c r="J7" s="1">
        <f t="shared" si="0"/>
        <v>5920</v>
      </c>
      <c r="K7" s="2">
        <f t="shared" si="4"/>
        <v>974</v>
      </c>
      <c r="L7" s="2">
        <f t="shared" si="5"/>
        <v>389.6</v>
      </c>
      <c r="M7" s="2">
        <f t="shared" si="6"/>
        <v>389.6</v>
      </c>
      <c r="N7" s="2">
        <f t="shared" si="7"/>
        <v>194.8</v>
      </c>
      <c r="O7" s="2">
        <f t="shared" si="8"/>
        <v>300.2</v>
      </c>
      <c r="P7" s="2">
        <f t="shared" si="9"/>
        <v>109.4</v>
      </c>
      <c r="Q7" s="2">
        <f t="shared" si="10"/>
        <v>24.35</v>
      </c>
      <c r="R7" s="2">
        <f t="shared" si="11"/>
        <v>24.35</v>
      </c>
      <c r="S7" s="2">
        <f t="shared" si="12"/>
        <v>34.09</v>
      </c>
      <c r="T7" s="2">
        <f t="shared" si="13"/>
        <v>24.35</v>
      </c>
      <c r="U7" s="2">
        <f t="shared" si="14"/>
        <v>584.4</v>
      </c>
      <c r="V7" s="2">
        <f t="shared" si="15"/>
        <v>584.4</v>
      </c>
      <c r="W7" s="2">
        <f t="shared" si="1"/>
        <v>8250.990000000002</v>
      </c>
      <c r="X7" s="2">
        <f t="shared" si="2"/>
        <v>4617.45</v>
      </c>
      <c r="Y7" s="1">
        <v>2000</v>
      </c>
      <c r="Z7" s="1">
        <v>648</v>
      </c>
      <c r="AA7" s="1">
        <v>1500</v>
      </c>
      <c r="AB7" s="1">
        <v>1500</v>
      </c>
      <c r="AC7" s="1">
        <v>1500</v>
      </c>
      <c r="AD7" s="1">
        <v>10000</v>
      </c>
      <c r="AE7" s="2">
        <f t="shared" si="3"/>
        <v>116159.88000000002</v>
      </c>
    </row>
    <row r="8" spans="1:31" ht="49.5" customHeight="1">
      <c r="A8" s="8"/>
      <c r="B8" s="3" t="s">
        <v>51</v>
      </c>
      <c r="C8" s="1">
        <v>1390</v>
      </c>
      <c r="D8" s="1">
        <v>657</v>
      </c>
      <c r="E8" s="1">
        <v>110</v>
      </c>
      <c r="F8" s="1">
        <v>755</v>
      </c>
      <c r="G8" s="1">
        <v>275</v>
      </c>
      <c r="H8" s="1">
        <v>1325</v>
      </c>
      <c r="I8" s="1">
        <v>1050</v>
      </c>
      <c r="J8" s="1">
        <f t="shared" si="0"/>
        <v>5562</v>
      </c>
      <c r="K8" s="2">
        <f t="shared" si="4"/>
        <v>902.4000000000001</v>
      </c>
      <c r="L8" s="2">
        <f t="shared" si="5"/>
        <v>360.96</v>
      </c>
      <c r="M8" s="2">
        <f t="shared" si="6"/>
        <v>360.96</v>
      </c>
      <c r="N8" s="2">
        <f t="shared" si="7"/>
        <v>180.48</v>
      </c>
      <c r="O8" s="2">
        <f t="shared" si="8"/>
        <v>278.71999999999997</v>
      </c>
      <c r="P8" s="2">
        <f t="shared" si="9"/>
        <v>102.24</v>
      </c>
      <c r="Q8" s="2">
        <f t="shared" si="10"/>
        <v>22.56</v>
      </c>
      <c r="R8" s="2">
        <f t="shared" si="11"/>
        <v>22.56</v>
      </c>
      <c r="S8" s="2">
        <f t="shared" si="12"/>
        <v>31.584</v>
      </c>
      <c r="T8" s="2">
        <f t="shared" si="13"/>
        <v>22.56</v>
      </c>
      <c r="U8" s="2">
        <f t="shared" si="14"/>
        <v>541.4399999999999</v>
      </c>
      <c r="V8" s="2">
        <f t="shared" si="15"/>
        <v>541.4399999999999</v>
      </c>
      <c r="W8" s="2">
        <f t="shared" si="1"/>
        <v>7722.224</v>
      </c>
      <c r="X8" s="2">
        <f t="shared" si="2"/>
        <v>4354.320000000001</v>
      </c>
      <c r="Y8" s="1">
        <v>2000</v>
      </c>
      <c r="Z8" s="1">
        <v>648</v>
      </c>
      <c r="AA8" s="1">
        <v>1500</v>
      </c>
      <c r="AB8" s="1">
        <v>1500</v>
      </c>
      <c r="AC8" s="1">
        <v>1500</v>
      </c>
      <c r="AD8" s="1">
        <v>10000</v>
      </c>
      <c r="AE8" s="2">
        <f t="shared" si="3"/>
        <v>109814.688</v>
      </c>
    </row>
    <row r="9" spans="1:31" ht="49.5" customHeight="1">
      <c r="A9" s="8" t="s">
        <v>49</v>
      </c>
      <c r="B9" s="3" t="s">
        <v>37</v>
      </c>
      <c r="C9" s="1">
        <v>1490</v>
      </c>
      <c r="D9" s="1">
        <v>1099</v>
      </c>
      <c r="E9" s="1">
        <v>152</v>
      </c>
      <c r="F9" s="1">
        <v>755</v>
      </c>
      <c r="G9" s="1">
        <v>310</v>
      </c>
      <c r="H9" s="1">
        <v>1425</v>
      </c>
      <c r="I9" s="1">
        <v>1050</v>
      </c>
      <c r="J9" s="1">
        <f t="shared" si="0"/>
        <v>6281</v>
      </c>
      <c r="K9" s="2">
        <f t="shared" si="4"/>
        <v>1046.2</v>
      </c>
      <c r="L9" s="2">
        <f t="shared" si="5"/>
        <v>418.48</v>
      </c>
      <c r="M9" s="2">
        <f t="shared" si="6"/>
        <v>418.48</v>
      </c>
      <c r="N9" s="2">
        <f t="shared" si="7"/>
        <v>209.24</v>
      </c>
      <c r="O9" s="2">
        <f t="shared" si="8"/>
        <v>321.86</v>
      </c>
      <c r="P9" s="2">
        <f t="shared" si="9"/>
        <v>116.62</v>
      </c>
      <c r="Q9" s="2">
        <f t="shared" si="10"/>
        <v>26.155</v>
      </c>
      <c r="R9" s="2">
        <f t="shared" si="11"/>
        <v>26.155</v>
      </c>
      <c r="S9" s="2">
        <f t="shared" si="12"/>
        <v>36.617</v>
      </c>
      <c r="T9" s="2">
        <f t="shared" si="13"/>
        <v>26.155</v>
      </c>
      <c r="U9" s="2">
        <f t="shared" si="14"/>
        <v>627.72</v>
      </c>
      <c r="V9" s="2">
        <f t="shared" si="15"/>
        <v>627.72</v>
      </c>
      <c r="W9" s="2">
        <f t="shared" si="1"/>
        <v>8784.187</v>
      </c>
      <c r="X9" s="2">
        <f t="shared" si="2"/>
        <v>4882.785000000001</v>
      </c>
      <c r="Y9" s="1">
        <v>2000</v>
      </c>
      <c r="Z9" s="1">
        <v>648</v>
      </c>
      <c r="AA9" s="1">
        <v>1500</v>
      </c>
      <c r="AB9" s="1">
        <v>1500</v>
      </c>
      <c r="AC9" s="1">
        <v>1500</v>
      </c>
      <c r="AD9" s="1">
        <v>10000</v>
      </c>
      <c r="AE9" s="2">
        <f t="shared" si="3"/>
        <v>122558.244</v>
      </c>
    </row>
    <row r="10" spans="1:31" ht="49.5" customHeight="1">
      <c r="A10" s="8"/>
      <c r="B10" s="3" t="s">
        <v>51</v>
      </c>
      <c r="C10" s="1">
        <v>1390</v>
      </c>
      <c r="D10" s="1">
        <v>955</v>
      </c>
      <c r="E10" s="1">
        <v>144</v>
      </c>
      <c r="F10" s="1">
        <v>755</v>
      </c>
      <c r="G10" s="1">
        <v>275</v>
      </c>
      <c r="H10" s="1">
        <v>1325</v>
      </c>
      <c r="I10" s="1">
        <v>1050</v>
      </c>
      <c r="J10" s="1">
        <f t="shared" si="0"/>
        <v>5894</v>
      </c>
      <c r="K10" s="2">
        <f t="shared" si="4"/>
        <v>968.8000000000001</v>
      </c>
      <c r="L10" s="2">
        <f t="shared" si="5"/>
        <v>387.52</v>
      </c>
      <c r="M10" s="2">
        <f t="shared" si="6"/>
        <v>387.52</v>
      </c>
      <c r="N10" s="2">
        <f t="shared" si="7"/>
        <v>193.76</v>
      </c>
      <c r="O10" s="2">
        <f t="shared" si="8"/>
        <v>298.64</v>
      </c>
      <c r="P10" s="2">
        <f t="shared" si="9"/>
        <v>108.88</v>
      </c>
      <c r="Q10" s="2">
        <f t="shared" si="10"/>
        <v>24.22</v>
      </c>
      <c r="R10" s="2">
        <f t="shared" si="11"/>
        <v>24.22</v>
      </c>
      <c r="S10" s="2">
        <f t="shared" si="12"/>
        <v>33.908</v>
      </c>
      <c r="T10" s="2">
        <f t="shared" si="13"/>
        <v>24.22</v>
      </c>
      <c r="U10" s="2">
        <f t="shared" si="14"/>
        <v>581.28</v>
      </c>
      <c r="V10" s="2">
        <f t="shared" si="15"/>
        <v>581.28</v>
      </c>
      <c r="W10" s="2">
        <f t="shared" si="1"/>
        <v>8212.588000000002</v>
      </c>
      <c r="X10" s="2">
        <f t="shared" si="2"/>
        <v>4598.339999999999</v>
      </c>
      <c r="Y10" s="1">
        <v>2000</v>
      </c>
      <c r="Z10" s="1">
        <v>648</v>
      </c>
      <c r="AA10" s="1">
        <v>1500</v>
      </c>
      <c r="AB10" s="1">
        <v>1500</v>
      </c>
      <c r="AC10" s="1">
        <v>1500</v>
      </c>
      <c r="AD10" s="1">
        <v>10000</v>
      </c>
      <c r="AE10" s="2">
        <f t="shared" si="3"/>
        <v>115699.05600000001</v>
      </c>
    </row>
    <row r="11" spans="1:31" ht="49.5" customHeight="1">
      <c r="A11" s="8" t="s">
        <v>50</v>
      </c>
      <c r="B11" s="3" t="s">
        <v>37</v>
      </c>
      <c r="C11" s="1">
        <v>1490</v>
      </c>
      <c r="D11" s="1">
        <v>1499</v>
      </c>
      <c r="E11" s="1">
        <v>176</v>
      </c>
      <c r="F11" s="1">
        <v>755</v>
      </c>
      <c r="G11" s="1">
        <v>310</v>
      </c>
      <c r="H11" s="1">
        <v>1425</v>
      </c>
      <c r="I11" s="1">
        <v>1050</v>
      </c>
      <c r="J11" s="1">
        <f t="shared" si="0"/>
        <v>6705</v>
      </c>
      <c r="K11" s="2">
        <f t="shared" si="4"/>
        <v>1131</v>
      </c>
      <c r="L11" s="2">
        <f t="shared" si="5"/>
        <v>452.40000000000003</v>
      </c>
      <c r="M11" s="2">
        <f t="shared" si="6"/>
        <v>452.40000000000003</v>
      </c>
      <c r="N11" s="2">
        <f t="shared" si="7"/>
        <v>226.20000000000002</v>
      </c>
      <c r="O11" s="2">
        <f t="shared" si="8"/>
        <v>347.3</v>
      </c>
      <c r="P11" s="2">
        <f t="shared" si="9"/>
        <v>125.10000000000001</v>
      </c>
      <c r="Q11" s="2">
        <f t="shared" si="10"/>
        <v>28.275000000000002</v>
      </c>
      <c r="R11" s="2">
        <f t="shared" si="11"/>
        <v>28.275000000000002</v>
      </c>
      <c r="S11" s="2">
        <f t="shared" si="12"/>
        <v>39.585</v>
      </c>
      <c r="T11" s="2">
        <f t="shared" si="13"/>
        <v>28.275000000000002</v>
      </c>
      <c r="U11" s="2">
        <f t="shared" si="14"/>
        <v>678.6</v>
      </c>
      <c r="V11" s="2">
        <f t="shared" si="15"/>
        <v>678.6</v>
      </c>
      <c r="W11" s="2">
        <f t="shared" si="1"/>
        <v>9410.434999999998</v>
      </c>
      <c r="X11" s="2">
        <f t="shared" si="2"/>
        <v>5194.425</v>
      </c>
      <c r="Y11" s="1">
        <v>2000</v>
      </c>
      <c r="Z11" s="1">
        <v>648</v>
      </c>
      <c r="AA11" s="1">
        <v>1500</v>
      </c>
      <c r="AB11" s="1">
        <v>1500</v>
      </c>
      <c r="AC11" s="1">
        <v>1500</v>
      </c>
      <c r="AD11" s="1">
        <v>10000</v>
      </c>
      <c r="AE11" s="2">
        <f t="shared" si="3"/>
        <v>130073.21999999997</v>
      </c>
    </row>
    <row r="12" spans="1:31" ht="49.5" customHeight="1">
      <c r="A12" s="8"/>
      <c r="B12" s="3" t="s">
        <v>51</v>
      </c>
      <c r="C12" s="1">
        <v>1390</v>
      </c>
      <c r="D12" s="1">
        <v>1331</v>
      </c>
      <c r="E12" s="1">
        <v>168</v>
      </c>
      <c r="F12" s="1">
        <v>755</v>
      </c>
      <c r="G12" s="1">
        <v>275</v>
      </c>
      <c r="H12" s="1">
        <v>1325</v>
      </c>
      <c r="I12" s="1">
        <v>1050</v>
      </c>
      <c r="J12" s="1">
        <f t="shared" si="0"/>
        <v>6294</v>
      </c>
      <c r="K12" s="2">
        <f t="shared" si="4"/>
        <v>1048.8</v>
      </c>
      <c r="L12" s="2">
        <f t="shared" si="5"/>
        <v>419.52</v>
      </c>
      <c r="M12" s="2">
        <f t="shared" si="6"/>
        <v>419.52</v>
      </c>
      <c r="N12" s="2">
        <f t="shared" si="7"/>
        <v>209.76</v>
      </c>
      <c r="O12" s="2">
        <f t="shared" si="8"/>
        <v>322.64</v>
      </c>
      <c r="P12" s="2">
        <f t="shared" si="9"/>
        <v>116.88</v>
      </c>
      <c r="Q12" s="2">
        <f t="shared" si="10"/>
        <v>26.22</v>
      </c>
      <c r="R12" s="2">
        <f t="shared" si="11"/>
        <v>26.22</v>
      </c>
      <c r="S12" s="2">
        <f t="shared" si="12"/>
        <v>36.708</v>
      </c>
      <c r="T12" s="2">
        <f t="shared" si="13"/>
        <v>26.22</v>
      </c>
      <c r="U12" s="2">
        <f t="shared" si="14"/>
        <v>629.28</v>
      </c>
      <c r="V12" s="2">
        <f t="shared" si="15"/>
        <v>629.28</v>
      </c>
      <c r="W12" s="2">
        <f t="shared" si="1"/>
        <v>8803.388</v>
      </c>
      <c r="X12" s="2">
        <f t="shared" si="2"/>
        <v>4892.339999999999</v>
      </c>
      <c r="Y12" s="1">
        <v>2000</v>
      </c>
      <c r="Z12" s="1">
        <v>648</v>
      </c>
      <c r="AA12" s="1">
        <v>1500</v>
      </c>
      <c r="AB12" s="1">
        <v>1500</v>
      </c>
      <c r="AC12" s="1">
        <v>1500</v>
      </c>
      <c r="AD12" s="1">
        <v>10000</v>
      </c>
      <c r="AE12" s="2">
        <f t="shared" si="3"/>
        <v>122788.65600000002</v>
      </c>
    </row>
    <row r="13" ht="14.25" customHeight="1"/>
    <row r="14" ht="14.25" customHeight="1"/>
    <row r="15" ht="14.25" customHeight="1"/>
  </sheetData>
  <sheetProtection/>
  <mergeCells count="6">
    <mergeCell ref="A5:A6"/>
    <mergeCell ref="A7:A8"/>
    <mergeCell ref="A9:A10"/>
    <mergeCell ref="A11:A12"/>
    <mergeCell ref="A1:AD1"/>
    <mergeCell ref="A3:A4"/>
  </mergeCells>
  <printOptions/>
  <pageMargins left="0.18" right="0.16" top="0.23" bottom="0.16" header="0.23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1">
      <selection activeCell="V5" sqref="V5"/>
    </sheetView>
  </sheetViews>
  <sheetFormatPr defaultColWidth="9.00390625" defaultRowHeight="14.25"/>
  <cols>
    <col min="2" max="2" width="7.375" style="0" customWidth="1"/>
    <col min="3" max="4" width="7.00390625" style="0" customWidth="1"/>
    <col min="5" max="5" width="7.75390625" style="0" customWidth="1"/>
    <col min="6" max="6" width="7.125" style="0" customWidth="1"/>
    <col min="7" max="7" width="6.625" style="0" customWidth="1"/>
    <col min="8" max="8" width="7.625" style="0" customWidth="1"/>
    <col min="13" max="13" width="7.75390625" style="0" customWidth="1"/>
    <col min="14" max="14" width="7.875" style="0" customWidth="1"/>
    <col min="15" max="15" width="7.375" style="0" customWidth="1"/>
    <col min="16" max="16" width="7.625" style="0" customWidth="1"/>
    <col min="17" max="17" width="7.125" style="0" customWidth="1"/>
    <col min="18" max="18" width="7.875" style="0" customWidth="1"/>
    <col min="19" max="19" width="7.50390625" style="0" customWidth="1"/>
    <col min="20" max="20" width="7.875" style="0" customWidth="1"/>
    <col min="21" max="21" width="9.875" style="0" customWidth="1"/>
    <col min="22" max="22" width="10.50390625" style="0" customWidth="1"/>
    <col min="23" max="23" width="8.25390625" style="0" customWidth="1"/>
    <col min="24" max="24" width="7.00390625" style="0" customWidth="1"/>
    <col min="25" max="25" width="8.25390625" style="0" customWidth="1"/>
    <col min="26" max="26" width="8.125" style="0" customWidth="1"/>
    <col min="27" max="27" width="7.25390625" style="0" customWidth="1"/>
    <col min="28" max="28" width="7.375" style="0" customWidth="1"/>
  </cols>
  <sheetData>
    <row r="1" spans="1:28" ht="4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69.75" customHeight="1">
      <c r="A2" s="3" t="s">
        <v>15</v>
      </c>
      <c r="B2" s="3" t="s">
        <v>16</v>
      </c>
      <c r="C2" s="3" t="s">
        <v>17</v>
      </c>
      <c r="D2" s="3" t="s">
        <v>0</v>
      </c>
      <c r="E2" s="3" t="s">
        <v>1</v>
      </c>
      <c r="F2" s="3" t="s">
        <v>18</v>
      </c>
      <c r="G2" s="3" t="s">
        <v>20</v>
      </c>
      <c r="H2" s="3" t="s">
        <v>21</v>
      </c>
      <c r="I2" s="3" t="s">
        <v>12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13</v>
      </c>
      <c r="R2" s="3" t="s">
        <v>9</v>
      </c>
      <c r="S2" s="3" t="s">
        <v>14</v>
      </c>
      <c r="T2" s="3" t="s">
        <v>10</v>
      </c>
      <c r="U2" s="3" t="s">
        <v>24</v>
      </c>
      <c r="V2" s="3" t="s">
        <v>23</v>
      </c>
      <c r="W2" s="3" t="s">
        <v>27</v>
      </c>
      <c r="X2" s="3" t="s">
        <v>28</v>
      </c>
      <c r="Y2" s="3" t="s">
        <v>29</v>
      </c>
      <c r="Z2" s="3" t="s">
        <v>30</v>
      </c>
      <c r="AA2" s="3" t="s">
        <v>31</v>
      </c>
      <c r="AB2" s="3" t="s">
        <v>32</v>
      </c>
    </row>
    <row r="3" spans="1:28" ht="69.75" customHeight="1">
      <c r="A3" s="5" t="s">
        <v>33</v>
      </c>
      <c r="B3" s="1">
        <v>1490</v>
      </c>
      <c r="C3" s="1">
        <v>513</v>
      </c>
      <c r="D3" s="1">
        <v>755</v>
      </c>
      <c r="E3" s="1">
        <v>310</v>
      </c>
      <c r="F3" s="1">
        <v>1425</v>
      </c>
      <c r="G3" s="1">
        <v>1050</v>
      </c>
      <c r="H3" s="1">
        <f>SUM(B3:G3)</f>
        <v>5543</v>
      </c>
      <c r="I3" s="2">
        <f>H3*0.2</f>
        <v>1108.6000000000001</v>
      </c>
      <c r="J3" s="2">
        <f>H3*0.08</f>
        <v>443.44</v>
      </c>
      <c r="K3" s="2">
        <f>H3*0.08</f>
        <v>443.44</v>
      </c>
      <c r="L3" s="2">
        <f>H3*0.04</f>
        <v>221.72</v>
      </c>
      <c r="M3" s="2">
        <f>H3*0.06+8</f>
        <v>340.58</v>
      </c>
      <c r="N3" s="2">
        <f>H3*0.02+12</f>
        <v>122.86</v>
      </c>
      <c r="O3" s="2">
        <f>H3*0.01</f>
        <v>55.43</v>
      </c>
      <c r="P3" s="2">
        <f>H3*0.005</f>
        <v>27.715</v>
      </c>
      <c r="Q3" s="2">
        <f>H3*0.007</f>
        <v>38.801</v>
      </c>
      <c r="R3" s="2">
        <f>H3*0.005</f>
        <v>27.715</v>
      </c>
      <c r="S3" s="2">
        <f>H3*0.12</f>
        <v>665.16</v>
      </c>
      <c r="T3" s="2">
        <f>H3*0.12</f>
        <v>665.16</v>
      </c>
      <c r="U3" s="2">
        <f>H3+I3+K3+M3+O3+Q3+R3+S3</f>
        <v>8222.726</v>
      </c>
      <c r="V3" s="2">
        <f>H3-J3-L3-N3-P3-T3</f>
        <v>4062.1050000000005</v>
      </c>
      <c r="W3" s="1">
        <v>2000</v>
      </c>
      <c r="X3" s="1">
        <v>648</v>
      </c>
      <c r="Y3" s="1">
        <v>1500</v>
      </c>
      <c r="Z3" s="1">
        <v>1500</v>
      </c>
      <c r="AA3" s="1">
        <v>1500</v>
      </c>
      <c r="AB3" s="1">
        <v>8000</v>
      </c>
    </row>
    <row r="4" spans="1:28" ht="158.25" customHeight="1">
      <c r="A4" s="6" t="s">
        <v>35</v>
      </c>
      <c r="B4" s="1">
        <v>1490</v>
      </c>
      <c r="C4" s="1">
        <v>436</v>
      </c>
      <c r="D4" s="1">
        <v>755</v>
      </c>
      <c r="E4" s="1">
        <v>310</v>
      </c>
      <c r="F4" s="1">
        <v>1425</v>
      </c>
      <c r="G4" s="1">
        <v>1050</v>
      </c>
      <c r="H4" s="1">
        <f>SUM(B4:G4)</f>
        <v>5466</v>
      </c>
      <c r="I4" s="2">
        <f>H4*0.2</f>
        <v>1093.2</v>
      </c>
      <c r="J4" s="2">
        <f>H4*0.08</f>
        <v>437.28000000000003</v>
      </c>
      <c r="K4" s="2">
        <f>H4*0.08</f>
        <v>437.28000000000003</v>
      </c>
      <c r="L4" s="2">
        <f>H4*0.04</f>
        <v>218.64000000000001</v>
      </c>
      <c r="M4" s="2">
        <f>H4*0.06+8</f>
        <v>335.96</v>
      </c>
      <c r="N4" s="2">
        <f>H4*0.02+12</f>
        <v>121.32000000000001</v>
      </c>
      <c r="O4" s="2">
        <f>H4*0.01</f>
        <v>54.660000000000004</v>
      </c>
      <c r="P4" s="2">
        <f>H4*0.005</f>
        <v>27.330000000000002</v>
      </c>
      <c r="Q4" s="2">
        <f>H4*0.007</f>
        <v>38.262</v>
      </c>
      <c r="R4" s="2">
        <f>H4*0.005</f>
        <v>27.330000000000002</v>
      </c>
      <c r="S4" s="2">
        <f>H4*0.12</f>
        <v>655.92</v>
      </c>
      <c r="T4" s="2">
        <f>H4*0.12</f>
        <v>655.92</v>
      </c>
      <c r="U4" s="2">
        <f>H4+I4+K4+M4+O4+Q4+R4+S4</f>
        <v>8108.611999999999</v>
      </c>
      <c r="V4" s="2">
        <f>H4-J4-L4-N4-P4-T4</f>
        <v>4005.51</v>
      </c>
      <c r="W4" s="1">
        <v>2000</v>
      </c>
      <c r="X4" s="1">
        <v>648</v>
      </c>
      <c r="Y4" s="1">
        <v>1500</v>
      </c>
      <c r="Z4" s="1">
        <v>1500</v>
      </c>
      <c r="AA4" s="1">
        <v>1500</v>
      </c>
      <c r="AB4" s="1">
        <v>8000</v>
      </c>
    </row>
    <row r="5" spans="1:28" ht="69.75" customHeight="1">
      <c r="A5" s="5" t="s">
        <v>37</v>
      </c>
      <c r="B5" s="1">
        <v>1490</v>
      </c>
      <c r="C5" s="1">
        <v>369</v>
      </c>
      <c r="D5" s="1">
        <v>755</v>
      </c>
      <c r="E5" s="1">
        <v>310</v>
      </c>
      <c r="F5" s="1">
        <v>1425</v>
      </c>
      <c r="G5" s="1">
        <v>1050</v>
      </c>
      <c r="H5" s="1">
        <f>SUM(B5:G5)</f>
        <v>5399</v>
      </c>
      <c r="I5" s="2">
        <f>H5*0.2</f>
        <v>1079.8</v>
      </c>
      <c r="J5" s="2">
        <f>H5*0.08</f>
        <v>431.92</v>
      </c>
      <c r="K5" s="2">
        <f>H5*0.08</f>
        <v>431.92</v>
      </c>
      <c r="L5" s="2">
        <f>H5*0.04</f>
        <v>215.96</v>
      </c>
      <c r="M5" s="2">
        <f>H5*0.06+8</f>
        <v>331.94</v>
      </c>
      <c r="N5" s="2">
        <f>H5*0.02+12</f>
        <v>119.98</v>
      </c>
      <c r="O5" s="2">
        <f>H5*0.01</f>
        <v>53.99</v>
      </c>
      <c r="P5" s="2">
        <f>H5*0.005</f>
        <v>26.995</v>
      </c>
      <c r="Q5" s="2">
        <f>H5*0.007</f>
        <v>37.793</v>
      </c>
      <c r="R5" s="2">
        <f>H5*0.005</f>
        <v>26.995</v>
      </c>
      <c r="S5" s="2">
        <f>H5*0.12</f>
        <v>647.88</v>
      </c>
      <c r="T5" s="2">
        <f>H5*0.12</f>
        <v>647.88</v>
      </c>
      <c r="U5" s="2">
        <f>H5+I5+K5+M5+O5+Q5+R5+S5</f>
        <v>8009.317999999999</v>
      </c>
      <c r="V5" s="2">
        <f>H5-J5-L5-N5-P5-T5</f>
        <v>3956.2650000000003</v>
      </c>
      <c r="W5" s="1">
        <v>2000</v>
      </c>
      <c r="X5" s="1">
        <v>648</v>
      </c>
      <c r="Y5" s="1">
        <v>1500</v>
      </c>
      <c r="Z5" s="1">
        <v>1500</v>
      </c>
      <c r="AA5" s="1">
        <v>1500</v>
      </c>
      <c r="AB5" s="1">
        <v>8000</v>
      </c>
    </row>
    <row r="6" spans="1:28" ht="69.75" customHeight="1">
      <c r="A6" s="4" t="s">
        <v>15</v>
      </c>
      <c r="B6" s="4" t="s">
        <v>16</v>
      </c>
      <c r="C6" s="4" t="s">
        <v>17</v>
      </c>
      <c r="D6" s="4" t="s">
        <v>0</v>
      </c>
      <c r="E6" s="4" t="s">
        <v>1</v>
      </c>
      <c r="F6" s="4" t="s">
        <v>18</v>
      </c>
      <c r="G6" s="3" t="s">
        <v>20</v>
      </c>
      <c r="H6" s="4" t="s">
        <v>22</v>
      </c>
      <c r="I6" s="4" t="s">
        <v>12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7</v>
      </c>
      <c r="P6" s="4" t="s">
        <v>8</v>
      </c>
      <c r="Q6" s="4" t="s">
        <v>13</v>
      </c>
      <c r="R6" s="4" t="s">
        <v>9</v>
      </c>
      <c r="S6" s="4" t="s">
        <v>14</v>
      </c>
      <c r="T6" s="4" t="s">
        <v>10</v>
      </c>
      <c r="U6" s="4" t="s">
        <v>25</v>
      </c>
      <c r="V6" s="4" t="s">
        <v>26</v>
      </c>
      <c r="W6" s="3" t="s">
        <v>27</v>
      </c>
      <c r="X6" s="3" t="s">
        <v>28</v>
      </c>
      <c r="Y6" s="3" t="s">
        <v>29</v>
      </c>
      <c r="Z6" s="3" t="s">
        <v>30</v>
      </c>
      <c r="AA6" s="3" t="s">
        <v>31</v>
      </c>
      <c r="AB6" s="3" t="s">
        <v>32</v>
      </c>
    </row>
    <row r="7" spans="1:28" ht="69.75" customHeight="1">
      <c r="A7" s="5" t="s">
        <v>34</v>
      </c>
      <c r="B7" s="1">
        <v>1490</v>
      </c>
      <c r="C7" s="1">
        <v>513</v>
      </c>
      <c r="D7" s="1">
        <v>755</v>
      </c>
      <c r="E7" s="1">
        <v>300</v>
      </c>
      <c r="F7" s="1">
        <v>1345</v>
      </c>
      <c r="G7" s="1">
        <v>1050</v>
      </c>
      <c r="H7" s="1">
        <f>SUM(B7:G7)</f>
        <v>5453</v>
      </c>
      <c r="I7" s="2">
        <f>H7*0.2</f>
        <v>1090.6000000000001</v>
      </c>
      <c r="J7" s="2">
        <f>H7*0.08</f>
        <v>436.24</v>
      </c>
      <c r="K7" s="2">
        <f>H7*0.08</f>
        <v>436.24</v>
      </c>
      <c r="L7" s="2">
        <f>H7*0.04</f>
        <v>218.12</v>
      </c>
      <c r="M7" s="2">
        <f>H7*0.06+8</f>
        <v>335.18</v>
      </c>
      <c r="N7" s="2">
        <f>H7*0.02+12</f>
        <v>121.06</v>
      </c>
      <c r="O7" s="2">
        <f>H7*0.01</f>
        <v>54.53</v>
      </c>
      <c r="P7" s="2">
        <f>H7*0.005</f>
        <v>27.265</v>
      </c>
      <c r="Q7" s="2">
        <f>H7*0.007</f>
        <v>38.171</v>
      </c>
      <c r="R7" s="2">
        <f>H7*0.005</f>
        <v>27.265</v>
      </c>
      <c r="S7" s="2">
        <f>H7*0.12</f>
        <v>654.36</v>
      </c>
      <c r="T7" s="2">
        <f>H7*0.12</f>
        <v>654.36</v>
      </c>
      <c r="U7" s="2">
        <f>H7+I7+K7+M7+O7+Q7+R7+S7</f>
        <v>8089.3460000000005</v>
      </c>
      <c r="V7" s="2">
        <f>H7-J7-L7-N7-P7-T7</f>
        <v>3995.9549999999995</v>
      </c>
      <c r="W7" s="1">
        <v>2000</v>
      </c>
      <c r="X7" s="1">
        <v>648</v>
      </c>
      <c r="Y7" s="1">
        <v>1500</v>
      </c>
      <c r="Z7" s="1">
        <v>1500</v>
      </c>
      <c r="AA7" s="1">
        <v>1500</v>
      </c>
      <c r="AB7" s="1">
        <v>8000</v>
      </c>
    </row>
    <row r="8" spans="1:28" ht="165" customHeight="1">
      <c r="A8" s="6" t="s">
        <v>36</v>
      </c>
      <c r="B8" s="1">
        <v>1490</v>
      </c>
      <c r="C8" s="1">
        <v>436</v>
      </c>
      <c r="D8" s="1">
        <v>755</v>
      </c>
      <c r="E8" s="1">
        <v>300</v>
      </c>
      <c r="F8" s="1">
        <v>1345</v>
      </c>
      <c r="G8" s="1">
        <v>1050</v>
      </c>
      <c r="H8" s="1">
        <f>SUM(B8:G8)</f>
        <v>5376</v>
      </c>
      <c r="I8" s="2">
        <f>H8*0.2</f>
        <v>1075.2</v>
      </c>
      <c r="J8" s="2">
        <f>H8*0.08</f>
        <v>430.08</v>
      </c>
      <c r="K8" s="2">
        <f>H8*0.08</f>
        <v>430.08</v>
      </c>
      <c r="L8" s="2">
        <f>H8*0.04</f>
        <v>215.04</v>
      </c>
      <c r="M8" s="2">
        <f>H8*0.06+8</f>
        <v>330.56</v>
      </c>
      <c r="N8" s="2">
        <f>H8*0.02+12</f>
        <v>119.52</v>
      </c>
      <c r="O8" s="2">
        <f>H8*0.01</f>
        <v>53.76</v>
      </c>
      <c r="P8" s="2">
        <f>H8*0.005</f>
        <v>26.88</v>
      </c>
      <c r="Q8" s="2">
        <f>H8*0.007</f>
        <v>37.632</v>
      </c>
      <c r="R8" s="2">
        <f>H8*0.005</f>
        <v>26.88</v>
      </c>
      <c r="S8" s="2">
        <f>H8*0.12</f>
        <v>645.12</v>
      </c>
      <c r="T8" s="2">
        <f>H8*0.12</f>
        <v>645.12</v>
      </c>
      <c r="U8" s="2">
        <f>H8+I8+K8+M8+O8+Q8+R8+S8</f>
        <v>7975.232</v>
      </c>
      <c r="V8" s="2">
        <f>H8-J8-L8-N8-P8-T8</f>
        <v>3939.3599999999997</v>
      </c>
      <c r="W8" s="1">
        <v>2000</v>
      </c>
      <c r="X8" s="1">
        <v>648</v>
      </c>
      <c r="Y8" s="1">
        <v>1500</v>
      </c>
      <c r="Z8" s="1">
        <v>1500</v>
      </c>
      <c r="AA8" s="1">
        <v>1500</v>
      </c>
      <c r="AB8" s="1">
        <v>8000</v>
      </c>
    </row>
    <row r="9" spans="1:28" ht="69.75" customHeight="1">
      <c r="A9" s="5" t="s">
        <v>19</v>
      </c>
      <c r="B9" s="1">
        <v>1490</v>
      </c>
      <c r="C9" s="1">
        <v>369</v>
      </c>
      <c r="D9" s="1">
        <v>755</v>
      </c>
      <c r="E9" s="1">
        <v>300</v>
      </c>
      <c r="F9" s="1">
        <v>1345</v>
      </c>
      <c r="G9" s="1">
        <v>1050</v>
      </c>
      <c r="H9" s="1">
        <f>SUM(B9:G9)</f>
        <v>5309</v>
      </c>
      <c r="I9" s="2">
        <f>H9*0.2</f>
        <v>1061.8</v>
      </c>
      <c r="J9" s="2">
        <f>H9*0.08</f>
        <v>424.72</v>
      </c>
      <c r="K9" s="2">
        <f>H9*0.08</f>
        <v>424.72</v>
      </c>
      <c r="L9" s="2">
        <f>H9*0.04</f>
        <v>212.36</v>
      </c>
      <c r="M9" s="2">
        <f>H9*0.06+8</f>
        <v>326.53999999999996</v>
      </c>
      <c r="N9" s="2">
        <f>H9*0.02+12</f>
        <v>118.18</v>
      </c>
      <c r="O9" s="2">
        <f>H9*0.01</f>
        <v>53.09</v>
      </c>
      <c r="P9" s="2">
        <f>H9*0.005</f>
        <v>26.545</v>
      </c>
      <c r="Q9" s="2">
        <f>H9*0.007</f>
        <v>37.163000000000004</v>
      </c>
      <c r="R9" s="2">
        <f>H9*0.005</f>
        <v>26.545</v>
      </c>
      <c r="S9" s="2">
        <f>H9*0.12</f>
        <v>637.0799999999999</v>
      </c>
      <c r="T9" s="2">
        <f>H9*0.12</f>
        <v>637.0799999999999</v>
      </c>
      <c r="U9" s="2">
        <f>H9+I9+K9+M9+O9+Q9+R9+S9</f>
        <v>7875.938</v>
      </c>
      <c r="V9" s="2">
        <f>H9-J9-L9-N9-P9-T9</f>
        <v>3890.115</v>
      </c>
      <c r="W9" s="1">
        <v>2000</v>
      </c>
      <c r="X9" s="1">
        <v>648</v>
      </c>
      <c r="Y9" s="1">
        <v>1500</v>
      </c>
      <c r="Z9" s="1">
        <v>1500</v>
      </c>
      <c r="AA9" s="1">
        <v>1500</v>
      </c>
      <c r="AB9" s="1">
        <v>8000</v>
      </c>
    </row>
  </sheetData>
  <sheetProtection/>
  <mergeCells count="1">
    <mergeCell ref="A1:AB1"/>
  </mergeCells>
  <printOptions/>
  <pageMargins left="0.19" right="0.17" top="0.2" bottom="0.17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2017-10-19T09:48:18Z</cp:lastPrinted>
  <dcterms:created xsi:type="dcterms:W3CDTF">1996-12-17T01:32:42Z</dcterms:created>
  <dcterms:modified xsi:type="dcterms:W3CDTF">2017-10-19T10:15:30Z</dcterms:modified>
  <cp:category/>
  <cp:version/>
  <cp:contentType/>
  <cp:contentStatus/>
</cp:coreProperties>
</file>